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MR-FU-BG-KIF\Documents\007\doc\fu\виконання\2025\9\"/>
    </mc:Choice>
  </mc:AlternateContent>
  <xr:revisionPtr revIDLastSave="0" documentId="13_ncr:1_{F3D35FD5-58CC-4ECB-B90F-29AF9E7CA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ий фонд" sheetId="1" r:id="rId1"/>
    <sheet name="Спеціальний фонд" sheetId="3" r:id="rId2"/>
  </sheets>
  <definedNames>
    <definedName name="_xlnm.Print_Titles" localSheetId="0">'Загальний фонд'!$6:$6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C14" i="3"/>
  <c r="E15" i="3"/>
  <c r="D10" i="3"/>
  <c r="C10" i="3"/>
  <c r="E11" i="3"/>
  <c r="E16" i="1"/>
  <c r="E20" i="3"/>
  <c r="D21" i="1"/>
  <c r="C17" i="1" l="1"/>
  <c r="C15" i="1" s="1"/>
  <c r="D17" i="1"/>
  <c r="D15" i="1" s="1"/>
  <c r="D26" i="3"/>
  <c r="C26" i="3"/>
  <c r="E25" i="3"/>
  <c r="E16" i="3"/>
  <c r="D25" i="1"/>
  <c r="C25" i="1"/>
  <c r="E34" i="1"/>
  <c r="C21" i="1"/>
  <c r="E22" i="1"/>
  <c r="E23" i="1"/>
  <c r="D47" i="1"/>
  <c r="C47" i="1"/>
  <c r="E46" i="1"/>
  <c r="E33" i="1"/>
  <c r="D9" i="1"/>
  <c r="C9" i="1"/>
  <c r="E13" i="1"/>
  <c r="E14" i="1"/>
  <c r="E29" i="1"/>
  <c r="E30" i="1"/>
  <c r="E23" i="3"/>
  <c r="E26" i="1"/>
  <c r="E24" i="3"/>
  <c r="E22" i="3"/>
  <c r="E21" i="3"/>
  <c r="E19" i="3"/>
  <c r="E12" i="3"/>
  <c r="E45" i="1"/>
  <c r="E40" i="1"/>
  <c r="E38" i="1"/>
  <c r="E27" i="1"/>
  <c r="E20" i="1"/>
  <c r="E18" i="1"/>
  <c r="E39" i="1"/>
  <c r="E9" i="3"/>
  <c r="E44" i="1"/>
  <c r="E37" i="1"/>
  <c r="E12" i="1"/>
  <c r="D8" i="1" l="1"/>
  <c r="E14" i="3"/>
  <c r="C8" i="1"/>
  <c r="E10" i="1"/>
  <c r="E42" i="1"/>
  <c r="E31" i="1"/>
  <c r="E43" i="1"/>
  <c r="E41" i="1"/>
  <c r="E28" i="1"/>
  <c r="E11" i="1"/>
  <c r="E32" i="1"/>
  <c r="E19" i="1"/>
  <c r="E25" i="1" l="1"/>
  <c r="E26" i="3" l="1"/>
  <c r="E21" i="1" l="1"/>
  <c r="D8" i="3" l="1"/>
  <c r="E10" i="3"/>
  <c r="C8" i="3"/>
  <c r="D13" i="3" l="1"/>
  <c r="D17" i="3" s="1"/>
  <c r="E8" i="3"/>
  <c r="C13" i="3"/>
  <c r="C17" i="3" s="1"/>
  <c r="E17" i="1"/>
  <c r="E17" i="3" l="1"/>
  <c r="E13" i="3"/>
  <c r="E9" i="1"/>
  <c r="E47" i="1" l="1"/>
  <c r="D24" i="1"/>
  <c r="D35" i="1" s="1"/>
  <c r="E8" i="1" l="1"/>
  <c r="E15" i="1"/>
  <c r="C24" i="1" l="1"/>
  <c r="E24" i="1" s="1"/>
  <c r="C35" i="1" l="1"/>
  <c r="E35" i="1" s="1"/>
</calcChain>
</file>

<file path=xl/sharedStrings.xml><?xml version="1.0" encoding="utf-8"?>
<sst xmlns="http://schemas.openxmlformats.org/spreadsheetml/2006/main" count="79" uniqueCount="56">
  <si>
    <t>Код</t>
  </si>
  <si>
    <t>Показник</t>
  </si>
  <si>
    <t>Виконання (%)</t>
  </si>
  <si>
    <t>ДОХОДИ ЗАГАЛЬНОГО ФОНДУ</t>
  </si>
  <si>
    <t>Всього видатків</t>
  </si>
  <si>
    <t>Податкові надходження  </t>
  </si>
  <si>
    <t>Податок та збір на доходи фізичних осіб</t>
  </si>
  <si>
    <t>Всього доходів</t>
  </si>
  <si>
    <t>Офіційні трансферти</t>
  </si>
  <si>
    <t>ВИДАТКИ ЗАГАЛЬНОГО ФОНДУ</t>
  </si>
  <si>
    <t>Державне управління</t>
  </si>
  <si>
    <t>Освіта</t>
  </si>
  <si>
    <t>Охорона здоров’я</t>
  </si>
  <si>
    <t>Соціальний захист та соціальне забезпечення</t>
  </si>
  <si>
    <t>Житлово-комунальне господарство</t>
  </si>
  <si>
    <t>Економічна діяльність</t>
  </si>
  <si>
    <t>Інша діяльність</t>
  </si>
  <si>
    <t>ДОХОДИ СПЕЦІАЛЬНОГО ФОНДУ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</si>
  <si>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</si>
  <si>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</si>
  <si>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</si>
  <si>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майно </t>
  </si>
  <si>
    <t>Єдиний податок з фізичних осіб </t>
  </si>
  <si>
    <t>Місцеві податки та збори, що сплачуються (перераховуються) згідно з Податковим кодексом України</t>
  </si>
  <si>
    <t>Базова дотація </t>
  </si>
  <si>
    <t>Освітня субвенція з державного бюджету місцевим бюджетам </t>
  </si>
  <si>
    <t>Інформація</t>
  </si>
  <si>
    <t>Начальник фінансового управління</t>
  </si>
  <si>
    <t>Разом доходів без трансфертів</t>
  </si>
  <si>
    <t>ВИДАТКИ СПЕЦІАЛЬНОГО ФОНДУ</t>
  </si>
  <si>
    <t>Ірина ЛИТВИНОВА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</si>
  <si>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</si>
  <si>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Єдиний податок 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</si>
  <si>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</si>
  <si>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 </t>
  </si>
  <si>
    <t>Плата за надання адміністративних послуг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</si>
  <si>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</si>
  <si>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Єдиний податок з юридичних осіб</t>
  </si>
  <si>
    <t>Екологічний податок</t>
  </si>
  <si>
    <t>Власні надходження бюджетних установ 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</si>
  <si>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</si>
  <si>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</si>
  <si>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</si>
  <si>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</si>
  <si>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 та фінансових установ комунальної власності</t>
  </si>
  <si>
    <t>Інші субвенції з місцевого бюджету</t>
  </si>
  <si>
    <t>Культура і мистецтво</t>
  </si>
  <si>
    <t>Фізична культура і спорт</t>
  </si>
  <si>
    <t>Міжбюджетні трансферти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</si>
  <si>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</si>
  <si>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</si>
  <si>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про виконання бюджету Бериславської міської територіальної громади
станом на 30 вересня 2025 року</t>
  </si>
  <si>
    <t>План на
січень-вересень
2025 року
(тис. грн)</t>
  </si>
  <si>
    <t>Виконано
за січень-вересень
2025 року
(тис. грн)</t>
  </si>
  <si>
    <t>План
на січень-вересень
2025 року
(тис. грн)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</si>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</sst>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000"/>
    <numFmt numFmtId="177" formatCode="#,##0.00000"/>
  </numFmts>
  <fonts count="3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3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9" fontId="32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23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4" fontId="28" fillId="0" borderId="1" xfId="1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vertical="center" wrapText="1"/>
    </xf>
    <xf numFmtId="164" fontId="24" fillId="0" borderId="1" xfId="1" applyNumberFormat="1" applyFont="1" applyBorder="1" applyAlignment="1">
      <alignment horizontal="center" vertical="center" wrapText="1"/>
    </xf>
    <xf numFmtId="164" fontId="29" fillId="0" borderId="1" xfId="1" applyNumberFormat="1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64" fontId="28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4" fontId="28" fillId="0" borderId="1" xfId="12" applyNumberFormat="1" applyFont="1" applyBorder="1" applyAlignment="1">
      <alignment horizontal="left" vertical="center" wrapText="1"/>
    </xf>
    <xf numFmtId="164" fontId="28" fillId="0" borderId="1" xfId="12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9" fontId="24" fillId="0" borderId="0" xfId="14" applyFont="1" applyAlignment="1">
      <alignment horizontal="center" vertical="center"/>
    </xf>
    <xf numFmtId="165" fontId="24" fillId="0" borderId="1" xfId="14" applyNumberFormat="1" applyFont="1" applyBorder="1" applyAlignment="1">
      <alignment horizontal="center" vertical="center"/>
    </xf>
    <xf numFmtId="165" fontId="28" fillId="0" borderId="1" xfId="14" applyNumberFormat="1" applyFont="1" applyBorder="1" applyAlignment="1">
      <alignment horizontal="center" vertical="center"/>
    </xf>
    <xf numFmtId="165" fontId="29" fillId="0" borderId="1" xfId="14" applyNumberFormat="1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166" fontId="28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4" fillId="0" borderId="1" xfId="1" applyNumberFormat="1" applyFont="1" applyBorder="1" applyAlignment="1">
      <alignment horizontal="center" vertical="center" wrapText="1"/>
    </xf>
  </cellXfs>
  <cellStyles count="24">
    <cellStyle name="Обычный" xfId="0" builtinId="0"/>
    <cellStyle name="Обычный 10" xfId="10" xr:uid="{7DF35258-8352-4E09-86B4-A3F8FF7E96A1}"/>
    <cellStyle name="Обычный 11" xfId="11" xr:uid="{1F988308-AF8B-446D-8563-F944F55CA9A9}"/>
    <cellStyle name="Обычный 12" xfId="13" xr:uid="{86A91CCC-A788-41E3-AA73-A4AAA47013E6}"/>
    <cellStyle name="Обычный 13" xfId="15" xr:uid="{397F730E-7871-49DF-893C-1396F41E1152}"/>
    <cellStyle name="Обычный 14" xfId="16" xr:uid="{2ED4D56B-F9E5-43AB-BABC-004B598D498C}"/>
    <cellStyle name="Обычный 15" xfId="17" xr:uid="{C62E39E2-6490-42C9-8882-CC40BCD74CE8}"/>
    <cellStyle name="Обычный 16" xfId="18" xr:uid="{6DA7C3DB-4444-40C7-820C-E0ADC3266FE1}"/>
    <cellStyle name="Обычный 17" xfId="19" xr:uid="{D88CF851-44DF-482A-B097-44A7C36FA4B4}"/>
    <cellStyle name="Обычный 18" xfId="20" xr:uid="{F9383818-D666-4897-8F33-B6D402E593A3}"/>
    <cellStyle name="Обычный 19" xfId="21" xr:uid="{C039BAB4-AB02-492A-8482-4787FF79D6DB}"/>
    <cellStyle name="Обычный 2" xfId="1" xr:uid="{00000000-0005-0000-0000-000001000000}"/>
    <cellStyle name="Обычный 2 2" xfId="7" xr:uid="{96266A8F-29EB-468F-A724-972536ADE813}"/>
    <cellStyle name="Обычный 2 3" xfId="12" xr:uid="{5471A006-A737-4479-BD67-43BEDE93A413}"/>
    <cellStyle name="Обычный 20" xfId="22" xr:uid="{83058D48-6F48-4C84-9B22-F8C12969CF85}"/>
    <cellStyle name="Обычный 21" xfId="23" xr:uid="{74577B2C-BDC9-4274-BC56-B8D7EE6A638B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EB4E4252-CF09-49C9-890C-0175685DEC97}"/>
    <cellStyle name="Обычный 8" xfId="8" xr:uid="{9C5C2A7C-369A-44D3-881E-AF9693DA515E}"/>
    <cellStyle name="Обычный 9" xfId="9" xr:uid="{96120778-A94E-49C3-BBFB-B32CB06B8C07}"/>
    <cellStyle name="Процентный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Normal="100" zoomScaleSheetLayoutView="100" workbookViewId="0">
      <pane ySplit="6" topLeftCell="A7" activePane="bottomLeft" state="frozen"/>
      <selection pane="bottomLeft" sqref="A1:E1"/>
    </sheetView>
  </sheetViews>
  <sheetFormatPr defaultColWidth="9.140625" defaultRowHeight="18.75" x14ac:dyDescent="0.25"/>
  <cols>
    <col min="1" max="1" width="12.7109375" style="10" bestFit="1" customWidth="1"/>
    <col min="2" max="2" width="76.140625" style="8" customWidth="1"/>
    <col min="3" max="3" width="21" style="8" customWidth="1"/>
    <col min="4" max="4" width="21" style="8" bestFit="1" customWidth="1"/>
    <col min="5" max="5" width="12.28515625" style="8" bestFit="1" customWidth="1"/>
    <col min="6" max="6" width="16.7109375" style="8" customWidth="1"/>
    <col min="7" max="7" width="9.140625" style="15"/>
    <col min="8" max="8" width="5.140625" style="8" bestFit="1" customWidth="1"/>
    <col min="9" max="16384" width="9.140625" style="8"/>
  </cols>
  <sheetData>
    <row r="1" spans="1:7" ht="22.5" x14ac:dyDescent="0.25">
      <c r="A1" s="36" t="s">
        <v>26</v>
      </c>
      <c r="B1" s="36"/>
      <c r="C1" s="36"/>
      <c r="D1" s="36"/>
      <c r="E1" s="36"/>
    </row>
    <row r="2" spans="1:7" x14ac:dyDescent="0.25">
      <c r="A2" s="36" t="s">
        <v>51</v>
      </c>
      <c r="B2" s="36"/>
      <c r="C2" s="36"/>
      <c r="D2" s="36"/>
      <c r="E2" s="36"/>
    </row>
    <row r="3" spans="1:7" x14ac:dyDescent="0.25">
      <c r="A3" s="36"/>
      <c r="B3" s="36"/>
      <c r="C3" s="36"/>
      <c r="D3" s="36"/>
      <c r="E3" s="36"/>
    </row>
    <row r="4" spans="1:7" x14ac:dyDescent="0.25">
      <c r="A4" s="36"/>
      <c r="B4" s="36"/>
      <c r="C4" s="36"/>
      <c r="D4" s="36"/>
      <c r="E4" s="36"/>
    </row>
    <row r="6" spans="1:7" ht="57" x14ac:dyDescent="0.25">
      <c r="A6" s="1" t="s">
        <v>0</v>
      </c>
      <c r="B6" s="1" t="s">
        <v>1</v>
      </c>
      <c r="C6" s="1" t="s">
        <v>52</v>
      </c>
      <c r="D6" s="1" t="s">
        <v>53</v>
      </c>
      <c r="E6" s="1" t="s">
        <v>2</v>
      </c>
    </row>
    <row r="7" spans="1:7" s="11" customFormat="1" x14ac:dyDescent="0.25">
      <c r="A7" s="37" t="s">
        <v>3</v>
      </c>
      <c r="B7" s="37"/>
      <c r="C7" s="37"/>
      <c r="D7" s="37"/>
      <c r="E7" s="37"/>
      <c r="G7" s="29"/>
    </row>
    <row r="8" spans="1:7" s="11" customFormat="1" x14ac:dyDescent="0.25">
      <c r="A8" s="9">
        <v>10000000</v>
      </c>
      <c r="B8" s="12" t="s">
        <v>5</v>
      </c>
      <c r="C8" s="3">
        <f>C9+C15+C14</f>
        <v>24296.6</v>
      </c>
      <c r="D8" s="3">
        <f>D9+D15+D14+0.29754</f>
        <v>25817.086370000005</v>
      </c>
      <c r="E8" s="31">
        <f>IF(C8=0,0, IF(D8/C8&gt;2,"&gt;200 %", D8/C8))</f>
        <v>1.06258021163455</v>
      </c>
      <c r="G8" s="30"/>
    </row>
    <row r="9" spans="1:7" s="11" customFormat="1" x14ac:dyDescent="0.25">
      <c r="A9" s="16">
        <v>11010000</v>
      </c>
      <c r="B9" s="17" t="s">
        <v>6</v>
      </c>
      <c r="C9" s="5">
        <f>C10+C11+C12+C13</f>
        <v>19107.93</v>
      </c>
      <c r="D9" s="5">
        <f>D10+D11+D12+D13</f>
        <v>19694.139480000005</v>
      </c>
      <c r="E9" s="32">
        <f t="shared" ref="E9:E47" si="0">IF(C9=0,0, IF(D9/C9&gt;2,"&gt;200 %", D9/C9))</f>
        <v>1.0306788584634758</v>
      </c>
      <c r="G9" s="30"/>
    </row>
    <row r="10" spans="1:7" s="11" customFormat="1" ht="56.25" x14ac:dyDescent="0.25">
      <c r="A10" s="16">
        <v>11010100</v>
      </c>
      <c r="B10" s="17" t="s">
        <v>18</v>
      </c>
      <c r="C10" s="5">
        <v>18630.189999999999</v>
      </c>
      <c r="D10" s="5">
        <v>19145.704280000002</v>
      </c>
      <c r="E10" s="32">
        <f t="shared" si="0"/>
        <v>1.0276709083482243</v>
      </c>
      <c r="G10" s="30"/>
    </row>
    <row r="11" spans="1:7" s="11" customFormat="1" ht="56.25" x14ac:dyDescent="0.25">
      <c r="A11" s="16">
        <v>11010400</v>
      </c>
      <c r="B11" s="17" t="s">
        <v>19</v>
      </c>
      <c r="C11" s="5">
        <v>326</v>
      </c>
      <c r="D11" s="5">
        <v>343.54045000000002</v>
      </c>
      <c r="E11" s="32">
        <f t="shared" si="0"/>
        <v>1.0538050613496932</v>
      </c>
      <c r="G11" s="30"/>
    </row>
    <row r="12" spans="1:7" s="11" customFormat="1" ht="37.5" x14ac:dyDescent="0.25">
      <c r="A12" s="16">
        <v>11010500</v>
      </c>
      <c r="B12" s="17" t="s">
        <v>20</v>
      </c>
      <c r="C12" s="5">
        <v>140</v>
      </c>
      <c r="D12" s="5">
        <v>191.15778</v>
      </c>
      <c r="E12" s="32">
        <f t="shared" si="0"/>
        <v>1.3654127142857142</v>
      </c>
      <c r="G12" s="30"/>
    </row>
    <row r="13" spans="1:7" s="11" customFormat="1" ht="56.25" x14ac:dyDescent="0.25">
      <c r="A13" s="16">
        <v>11011300</v>
      </c>
      <c r="B13" s="17" t="s">
        <v>43</v>
      </c>
      <c r="C13" s="5">
        <v>11.74</v>
      </c>
      <c r="D13" s="5">
        <v>13.736969999999999</v>
      </c>
      <c r="E13" s="32">
        <f t="shared" si="0"/>
        <v>1.1700996592844974</v>
      </c>
      <c r="G13" s="30"/>
    </row>
    <row r="14" spans="1:7" s="11" customFormat="1" ht="37.5" x14ac:dyDescent="0.25">
      <c r="A14" s="16">
        <v>11020200</v>
      </c>
      <c r="B14" s="17" t="s">
        <v>44</v>
      </c>
      <c r="C14" s="5">
        <v>2.37</v>
      </c>
      <c r="D14" s="5">
        <v>2.3715799999999998</v>
      </c>
      <c r="E14" s="32">
        <f t="shared" si="0"/>
        <v>1.0006666666666666</v>
      </c>
      <c r="G14" s="30"/>
    </row>
    <row r="15" spans="1:7" s="11" customFormat="1" ht="37.5" x14ac:dyDescent="0.25">
      <c r="A15" s="16">
        <v>18000000</v>
      </c>
      <c r="B15" s="17" t="s">
        <v>23</v>
      </c>
      <c r="C15" s="5">
        <f>C16+C17</f>
        <v>5186.3</v>
      </c>
      <c r="D15" s="5">
        <f>D16+D17</f>
        <v>6120.2777699999997</v>
      </c>
      <c r="E15" s="32">
        <f t="shared" si="0"/>
        <v>1.1800855658176348</v>
      </c>
      <c r="G15" s="30"/>
    </row>
    <row r="16" spans="1:7" s="11" customFormat="1" x14ac:dyDescent="0.25">
      <c r="A16" s="16">
        <v>18010000</v>
      </c>
      <c r="B16" s="17" t="s">
        <v>21</v>
      </c>
      <c r="C16" s="5">
        <v>362</v>
      </c>
      <c r="D16" s="5">
        <v>1013.1631299999999</v>
      </c>
      <c r="E16" s="32" t="str">
        <f>IF(C16=0,0, IF(D16/C16&gt;2,"&gt;200,0 %", D16/C16))</f>
        <v>&gt;200,0 %</v>
      </c>
      <c r="F16" s="8"/>
      <c r="G16" s="30"/>
    </row>
    <row r="17" spans="1:7" s="11" customFormat="1" x14ac:dyDescent="0.25">
      <c r="A17" s="16">
        <v>18050000</v>
      </c>
      <c r="B17" s="17" t="s">
        <v>32</v>
      </c>
      <c r="C17" s="5">
        <f>C18+C19+C20</f>
        <v>4824.3</v>
      </c>
      <c r="D17" s="5">
        <f>D18+D19+D20</f>
        <v>5107.1146399999998</v>
      </c>
      <c r="E17" s="32">
        <f t="shared" si="0"/>
        <v>1.0586229380428247</v>
      </c>
      <c r="F17" s="8"/>
      <c r="G17" s="30"/>
    </row>
    <row r="18" spans="1:7" s="11" customFormat="1" x14ac:dyDescent="0.25">
      <c r="A18" s="16">
        <v>18050300</v>
      </c>
      <c r="B18" s="17" t="s">
        <v>37</v>
      </c>
      <c r="C18" s="5">
        <v>0</v>
      </c>
      <c r="D18" s="5">
        <v>100.31699999999999</v>
      </c>
      <c r="E18" s="32">
        <f t="shared" si="0"/>
        <v>0</v>
      </c>
      <c r="F18" s="8"/>
      <c r="G18" s="30"/>
    </row>
    <row r="19" spans="1:7" x14ac:dyDescent="0.25">
      <c r="A19" s="16">
        <v>18050400</v>
      </c>
      <c r="B19" s="17" t="s">
        <v>22</v>
      </c>
      <c r="C19" s="5">
        <v>3119.3</v>
      </c>
      <c r="D19" s="5">
        <v>3177.78269</v>
      </c>
      <c r="E19" s="32">
        <f t="shared" si="0"/>
        <v>1.0187486583528356</v>
      </c>
    </row>
    <row r="20" spans="1:7" ht="75" x14ac:dyDescent="0.25">
      <c r="A20" s="16">
        <v>18050500</v>
      </c>
      <c r="B20" s="17" t="s">
        <v>33</v>
      </c>
      <c r="C20" s="5">
        <v>1705</v>
      </c>
      <c r="D20" s="5">
        <v>1829.01495</v>
      </c>
      <c r="E20" s="32">
        <f t="shared" si="0"/>
        <v>1.0727360410557185</v>
      </c>
    </row>
    <row r="21" spans="1:7" x14ac:dyDescent="0.25">
      <c r="A21" s="9">
        <v>20000000</v>
      </c>
      <c r="B21" s="12" t="s">
        <v>34</v>
      </c>
      <c r="C21" s="18">
        <f>C23+C22</f>
        <v>67</v>
      </c>
      <c r="D21" s="18">
        <f>D23+D22+0.034</f>
        <v>122.74075999999999</v>
      </c>
      <c r="E21" s="31">
        <f t="shared" si="0"/>
        <v>1.8319516417910446</v>
      </c>
      <c r="F21" s="11"/>
    </row>
    <row r="22" spans="1:7" ht="93.75" x14ac:dyDescent="0.25">
      <c r="A22" s="4">
        <v>21081500</v>
      </c>
      <c r="B22" s="7" t="s">
        <v>49</v>
      </c>
      <c r="C22" s="5">
        <v>17</v>
      </c>
      <c r="D22" s="5">
        <v>17</v>
      </c>
      <c r="E22" s="32">
        <f t="shared" si="0"/>
        <v>1</v>
      </c>
      <c r="F22" s="11"/>
    </row>
    <row r="23" spans="1:7" x14ac:dyDescent="0.25">
      <c r="A23" s="4">
        <v>22010000</v>
      </c>
      <c r="B23" s="7" t="s">
        <v>35</v>
      </c>
      <c r="C23" s="5">
        <v>50</v>
      </c>
      <c r="D23" s="5">
        <v>105.70675999999999</v>
      </c>
      <c r="E23" s="32" t="str">
        <f t="shared" si="0"/>
        <v>&gt;200 %</v>
      </c>
    </row>
    <row r="24" spans="1:7" ht="19.5" x14ac:dyDescent="0.25">
      <c r="A24" s="42" t="s">
        <v>28</v>
      </c>
      <c r="B24" s="43"/>
      <c r="C24" s="19">
        <f>C8+C21</f>
        <v>24363.599999999999</v>
      </c>
      <c r="D24" s="19">
        <f>D8+D21</f>
        <v>25939.827130000005</v>
      </c>
      <c r="E24" s="33">
        <f t="shared" si="0"/>
        <v>1.0646959862253529</v>
      </c>
    </row>
    <row r="25" spans="1:7" x14ac:dyDescent="0.25">
      <c r="A25" s="9">
        <v>40000000</v>
      </c>
      <c r="B25" s="12" t="s">
        <v>8</v>
      </c>
      <c r="C25" s="18">
        <f>SUM(C26:C34)</f>
        <v>136787.416</v>
      </c>
      <c r="D25" s="18">
        <f>SUM(D26:D34)</f>
        <v>136987.416</v>
      </c>
      <c r="E25" s="31">
        <f t="shared" si="0"/>
        <v>1.0014621228022906</v>
      </c>
    </row>
    <row r="26" spans="1:7" x14ac:dyDescent="0.25">
      <c r="A26" s="4">
        <v>41020100</v>
      </c>
      <c r="B26" s="7" t="s">
        <v>24</v>
      </c>
      <c r="C26" s="5">
        <v>28746</v>
      </c>
      <c r="D26" s="5">
        <v>28746</v>
      </c>
      <c r="E26" s="32">
        <f t="shared" si="0"/>
        <v>1</v>
      </c>
    </row>
    <row r="27" spans="1:7" ht="93.75" x14ac:dyDescent="0.25">
      <c r="A27" s="4">
        <v>41021400</v>
      </c>
      <c r="B27" s="7" t="s">
        <v>36</v>
      </c>
      <c r="C27" s="5">
        <v>19581.7</v>
      </c>
      <c r="D27" s="5">
        <v>19581.7</v>
      </c>
      <c r="E27" s="32">
        <f t="shared" si="0"/>
        <v>1</v>
      </c>
    </row>
    <row r="28" spans="1:7" ht="37.5" x14ac:dyDescent="0.25">
      <c r="A28" s="4">
        <v>41033900</v>
      </c>
      <c r="B28" s="7" t="s">
        <v>25</v>
      </c>
      <c r="C28" s="5">
        <v>23320</v>
      </c>
      <c r="D28" s="5">
        <v>23320</v>
      </c>
      <c r="E28" s="32">
        <f t="shared" si="0"/>
        <v>1</v>
      </c>
    </row>
    <row r="29" spans="1:7" ht="56.25" x14ac:dyDescent="0.25">
      <c r="A29" s="4">
        <v>41035400</v>
      </c>
      <c r="B29" s="7" t="s">
        <v>41</v>
      </c>
      <c r="C29" s="5">
        <v>91</v>
      </c>
      <c r="D29" s="5">
        <v>91</v>
      </c>
      <c r="E29" s="32">
        <f t="shared" si="0"/>
        <v>1</v>
      </c>
    </row>
    <row r="30" spans="1:7" ht="56.25" x14ac:dyDescent="0.25">
      <c r="A30" s="4">
        <v>41036300</v>
      </c>
      <c r="B30" s="7" t="s">
        <v>42</v>
      </c>
      <c r="C30" s="5">
        <v>1917</v>
      </c>
      <c r="D30" s="5">
        <v>1917</v>
      </c>
      <c r="E30" s="32">
        <f t="shared" si="0"/>
        <v>1</v>
      </c>
    </row>
    <row r="31" spans="1:7" ht="75" x14ac:dyDescent="0.25">
      <c r="A31" s="4">
        <v>41040200</v>
      </c>
      <c r="B31" s="7" t="s">
        <v>31</v>
      </c>
      <c r="C31" s="5">
        <v>475.72199999999998</v>
      </c>
      <c r="D31" s="5">
        <v>475.72199999999998</v>
      </c>
      <c r="E31" s="32">
        <f t="shared" si="0"/>
        <v>1</v>
      </c>
    </row>
    <row r="32" spans="1:7" ht="37.5" x14ac:dyDescent="0.25">
      <c r="A32" s="4">
        <v>41051000</v>
      </c>
      <c r="B32" s="7" t="s">
        <v>40</v>
      </c>
      <c r="C32" s="5">
        <v>3532.473</v>
      </c>
      <c r="D32" s="5">
        <v>3532.473</v>
      </c>
      <c r="E32" s="32">
        <f t="shared" si="0"/>
        <v>1</v>
      </c>
    </row>
    <row r="33" spans="1:8" x14ac:dyDescent="0.25">
      <c r="A33" s="4">
        <v>41053900</v>
      </c>
      <c r="B33" s="7" t="s">
        <v>45</v>
      </c>
      <c r="C33" s="5">
        <v>58935.6</v>
      </c>
      <c r="D33" s="5">
        <v>59135.6</v>
      </c>
      <c r="E33" s="32">
        <f>IF(C33=0,0, IF(D33/C33&gt;2,"&gt;200 %", D33/C33))</f>
        <v>1.003393534637808</v>
      </c>
    </row>
    <row r="34" spans="1:8" ht="93.75" x14ac:dyDescent="0.25">
      <c r="A34" s="4">
        <v>41059300</v>
      </c>
      <c r="B34" s="7" t="s">
        <v>50</v>
      </c>
      <c r="C34" s="5">
        <v>187.92099999999999</v>
      </c>
      <c r="D34" s="5">
        <v>187.92099999999999</v>
      </c>
      <c r="E34" s="32">
        <f>IF(C34=0,0, IF(D34/C34&gt;2,"&gt;200 %", D34/C34))</f>
        <v>1</v>
      </c>
    </row>
    <row r="35" spans="1:8" s="11" customFormat="1" ht="21" x14ac:dyDescent="0.25">
      <c r="A35" s="44" t="s">
        <v>7</v>
      </c>
      <c r="B35" s="45"/>
      <c r="C35" s="47">
        <f>C24+C25</f>
        <v>161151.016</v>
      </c>
      <c r="D35" s="47">
        <f>D24+D25</f>
        <v>162927.24313000002</v>
      </c>
      <c r="E35" s="31">
        <f t="shared" si="0"/>
        <v>1.0110221280267946</v>
      </c>
      <c r="F35" s="13"/>
      <c r="G35" s="29"/>
    </row>
    <row r="36" spans="1:8" x14ac:dyDescent="0.25">
      <c r="A36" s="37" t="s">
        <v>9</v>
      </c>
      <c r="B36" s="37"/>
      <c r="C36" s="37"/>
      <c r="D36" s="37"/>
      <c r="E36" s="37"/>
    </row>
    <row r="37" spans="1:8" x14ac:dyDescent="0.25">
      <c r="A37" s="35">
        <v>100</v>
      </c>
      <c r="B37" s="7" t="s">
        <v>10</v>
      </c>
      <c r="C37" s="5">
        <v>29289.87</v>
      </c>
      <c r="D37" s="5">
        <v>22011.77</v>
      </c>
      <c r="E37" s="32">
        <f t="shared" si="0"/>
        <v>0.75151477285491541</v>
      </c>
    </row>
    <row r="38" spans="1:8" x14ac:dyDescent="0.25">
      <c r="A38" s="35">
        <v>1000</v>
      </c>
      <c r="B38" s="7" t="s">
        <v>11</v>
      </c>
      <c r="C38" s="5">
        <v>32961.96</v>
      </c>
      <c r="D38" s="5">
        <v>31455.82</v>
      </c>
      <c r="E38" s="32">
        <f t="shared" si="0"/>
        <v>0.95430672205172262</v>
      </c>
    </row>
    <row r="39" spans="1:8" s="13" customFormat="1" ht="21" x14ac:dyDescent="0.25">
      <c r="A39" s="35">
        <v>2000</v>
      </c>
      <c r="B39" s="7" t="s">
        <v>12</v>
      </c>
      <c r="C39" s="5">
        <v>449.2</v>
      </c>
      <c r="D39" s="5">
        <v>433.14</v>
      </c>
      <c r="E39" s="32">
        <f t="shared" si="0"/>
        <v>0.96424755120213712</v>
      </c>
      <c r="F39" s="8"/>
      <c r="G39" s="29"/>
      <c r="H39" s="20"/>
    </row>
    <row r="40" spans="1:8" x14ac:dyDescent="0.25">
      <c r="A40" s="35">
        <v>3000</v>
      </c>
      <c r="B40" s="7" t="s">
        <v>13</v>
      </c>
      <c r="C40" s="5">
        <v>18637.87</v>
      </c>
      <c r="D40" s="5">
        <v>11808.26</v>
      </c>
      <c r="E40" s="32">
        <f t="shared" si="0"/>
        <v>0.63356274080675534</v>
      </c>
    </row>
    <row r="41" spans="1:8" x14ac:dyDescent="0.25">
      <c r="A41" s="35">
        <v>4000</v>
      </c>
      <c r="B41" s="7" t="s">
        <v>46</v>
      </c>
      <c r="C41" s="5">
        <v>1042.32</v>
      </c>
      <c r="D41" s="5">
        <v>918.61</v>
      </c>
      <c r="E41" s="32">
        <f t="shared" si="0"/>
        <v>0.88131284058638426</v>
      </c>
    </row>
    <row r="42" spans="1:8" x14ac:dyDescent="0.25">
      <c r="A42" s="35">
        <v>5000</v>
      </c>
      <c r="B42" s="7" t="s">
        <v>47</v>
      </c>
      <c r="C42" s="5">
        <v>129.63</v>
      </c>
      <c r="D42" s="5">
        <v>120.97</v>
      </c>
      <c r="E42" s="32">
        <f t="shared" si="0"/>
        <v>0.93319447658720978</v>
      </c>
    </row>
    <row r="43" spans="1:8" x14ac:dyDescent="0.25">
      <c r="A43" s="35">
        <v>6000</v>
      </c>
      <c r="B43" s="7" t="s">
        <v>14</v>
      </c>
      <c r="C43" s="5">
        <v>7898.51</v>
      </c>
      <c r="D43" s="5">
        <v>6603.54</v>
      </c>
      <c r="E43" s="32">
        <f t="shared" si="0"/>
        <v>0.83604882439852579</v>
      </c>
    </row>
    <row r="44" spans="1:8" x14ac:dyDescent="0.25">
      <c r="A44" s="35">
        <v>7000</v>
      </c>
      <c r="B44" s="7" t="s">
        <v>15</v>
      </c>
      <c r="C44" s="5">
        <v>1916</v>
      </c>
      <c r="D44" s="5">
        <v>9.06</v>
      </c>
      <c r="E44" s="32">
        <f t="shared" si="0"/>
        <v>4.7286012526096032E-3</v>
      </c>
    </row>
    <row r="45" spans="1:8" x14ac:dyDescent="0.25">
      <c r="A45" s="35">
        <v>8000</v>
      </c>
      <c r="B45" s="7" t="s">
        <v>16</v>
      </c>
      <c r="C45" s="5">
        <v>36160.31</v>
      </c>
      <c r="D45" s="5">
        <v>16723.11</v>
      </c>
      <c r="E45" s="32">
        <f t="shared" si="0"/>
        <v>0.46247142239654476</v>
      </c>
    </row>
    <row r="46" spans="1:8" x14ac:dyDescent="0.25">
      <c r="A46" s="35">
        <v>9000</v>
      </c>
      <c r="B46" s="34" t="s">
        <v>48</v>
      </c>
      <c r="C46" s="5">
        <v>1215</v>
      </c>
      <c r="D46" s="5">
        <v>1215</v>
      </c>
      <c r="E46" s="32">
        <f t="shared" si="0"/>
        <v>1</v>
      </c>
    </row>
    <row r="47" spans="1:8" x14ac:dyDescent="0.25">
      <c r="A47" s="38" t="s">
        <v>4</v>
      </c>
      <c r="B47" s="39"/>
      <c r="C47" s="3">
        <f>SUM(C37:C46)</f>
        <v>129700.67</v>
      </c>
      <c r="D47" s="3">
        <f>SUM(D37:D46)</f>
        <v>91299.279999999984</v>
      </c>
      <c r="E47" s="31">
        <f t="shared" si="0"/>
        <v>0.70392296354367323</v>
      </c>
    </row>
    <row r="48" spans="1:8" x14ac:dyDescent="0.25">
      <c r="D48" s="14"/>
    </row>
    <row r="49" spans="1:8" ht="21" x14ac:dyDescent="0.25">
      <c r="D49" s="14"/>
      <c r="H49" s="20"/>
    </row>
    <row r="50" spans="1:8" x14ac:dyDescent="0.25">
      <c r="A50" s="40" t="s">
        <v>27</v>
      </c>
      <c r="B50" s="40"/>
      <c r="C50" s="15"/>
      <c r="D50" s="41" t="s">
        <v>30</v>
      </c>
      <c r="E50" s="41"/>
    </row>
    <row r="55" spans="1:8" x14ac:dyDescent="0.25">
      <c r="A55" s="15"/>
      <c r="B55" s="15"/>
      <c r="C55" s="15"/>
      <c r="D55" s="22"/>
      <c r="E55" s="22"/>
    </row>
  </sheetData>
  <mergeCells count="9">
    <mergeCell ref="A1:E1"/>
    <mergeCell ref="A7:E7"/>
    <mergeCell ref="A2:E4"/>
    <mergeCell ref="A47:B47"/>
    <mergeCell ref="A50:B50"/>
    <mergeCell ref="D50:E50"/>
    <mergeCell ref="A24:B24"/>
    <mergeCell ref="A35:B35"/>
    <mergeCell ref="A36:E36"/>
  </mergeCells>
  <pageMargins left="1.1811023622047245" right="0.39370078740157483" top="0.78740157480314965" bottom="0.78740157480314965" header="0" footer="0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AD59-B18C-4063-A21D-62448011C581}">
  <dimension ref="A1:L29"/>
  <sheetViews>
    <sheetView zoomScaleNormal="100" zoomScaleSheetLayoutView="100" workbookViewId="0">
      <selection sqref="A1:E1"/>
    </sheetView>
  </sheetViews>
  <sheetFormatPr defaultColWidth="9.140625" defaultRowHeight="15" x14ac:dyDescent="0.25"/>
  <cols>
    <col min="1" max="1" width="14.42578125" style="10" customWidth="1"/>
    <col min="2" max="2" width="76.85546875" style="8" customWidth="1"/>
    <col min="3" max="3" width="19.28515625" style="8" customWidth="1"/>
    <col min="4" max="4" width="19.7109375" style="8" customWidth="1"/>
    <col min="5" max="5" width="12.28515625" style="8" bestFit="1" customWidth="1"/>
    <col min="6" max="6" width="9.140625" style="8"/>
    <col min="7" max="8" width="9.140625" style="8" customWidth="1"/>
    <col min="9" max="16384" width="9.140625" style="8"/>
  </cols>
  <sheetData>
    <row r="1" spans="1:5" ht="22.5" x14ac:dyDescent="0.25">
      <c r="A1" s="36" t="s">
        <v>26</v>
      </c>
      <c r="B1" s="36"/>
      <c r="C1" s="36"/>
      <c r="D1" s="36"/>
      <c r="E1" s="36"/>
    </row>
    <row r="2" spans="1:5" x14ac:dyDescent="0.25">
      <c r="A2" s="36" t="s">
        <v>51</v>
      </c>
      <c r="B2" s="36"/>
      <c r="C2" s="36"/>
      <c r="D2" s="36"/>
      <c r="E2" s="36"/>
    </row>
    <row r="3" spans="1:5" x14ac:dyDescent="0.25">
      <c r="A3" s="36"/>
      <c r="B3" s="36"/>
      <c r="C3" s="36"/>
      <c r="D3" s="36"/>
      <c r="E3" s="36"/>
    </row>
    <row r="4" spans="1:5" x14ac:dyDescent="0.25">
      <c r="A4" s="36"/>
      <c r="B4" s="36"/>
      <c r="C4" s="36"/>
      <c r="D4" s="36"/>
      <c r="E4" s="36"/>
    </row>
    <row r="5" spans="1:5" ht="22.5" x14ac:dyDescent="0.25">
      <c r="A5" s="6"/>
      <c r="B5" s="6"/>
      <c r="C5" s="6"/>
      <c r="D5" s="6"/>
      <c r="E5" s="6"/>
    </row>
    <row r="6" spans="1:5" ht="71.25" x14ac:dyDescent="0.25">
      <c r="A6" s="1" t="s">
        <v>0</v>
      </c>
      <c r="B6" s="1" t="s">
        <v>1</v>
      </c>
      <c r="C6" s="1" t="s">
        <v>54</v>
      </c>
      <c r="D6" s="1" t="s">
        <v>53</v>
      </c>
      <c r="E6" s="1" t="s">
        <v>2</v>
      </c>
    </row>
    <row r="7" spans="1:5" s="11" customFormat="1" ht="18.75" x14ac:dyDescent="0.25">
      <c r="A7" s="37" t="s">
        <v>17</v>
      </c>
      <c r="B7" s="37"/>
      <c r="C7" s="37"/>
      <c r="D7" s="37"/>
      <c r="E7" s="37"/>
    </row>
    <row r="8" spans="1:5" s="11" customFormat="1" ht="18.75" x14ac:dyDescent="0.25">
      <c r="A8" s="9">
        <v>10000000</v>
      </c>
      <c r="B8" s="24" t="s">
        <v>5</v>
      </c>
      <c r="C8" s="3">
        <f>C9</f>
        <v>0</v>
      </c>
      <c r="D8" s="3">
        <f>D9</f>
        <v>-3.9666399999999999</v>
      </c>
      <c r="E8" s="31">
        <f>IF(C8=0,0, IF(D8/C8&gt;2,"&gt;200 %", D8/C8))</f>
        <v>0</v>
      </c>
    </row>
    <row r="9" spans="1:5" s="11" customFormat="1" ht="18.75" x14ac:dyDescent="0.25">
      <c r="A9" s="25">
        <v>19010000</v>
      </c>
      <c r="B9" s="26" t="s">
        <v>38</v>
      </c>
      <c r="C9" s="27">
        <v>0</v>
      </c>
      <c r="D9" s="27">
        <v>-3.9666399999999999</v>
      </c>
      <c r="E9" s="32">
        <f t="shared" ref="E9:E26" si="0">IF(C9=0,0, IF(D9/C9&gt;2,"&gt;200 %", D9/C9))</f>
        <v>0</v>
      </c>
    </row>
    <row r="10" spans="1:5" s="11" customFormat="1" ht="18.75" x14ac:dyDescent="0.25">
      <c r="A10" s="9">
        <v>20000000</v>
      </c>
      <c r="B10" s="24" t="s">
        <v>34</v>
      </c>
      <c r="C10" s="3">
        <f>C12+C11</f>
        <v>0</v>
      </c>
      <c r="D10" s="3">
        <f>D12+D11</f>
        <v>18812.168279999994</v>
      </c>
      <c r="E10" s="31">
        <f t="shared" si="0"/>
        <v>0</v>
      </c>
    </row>
    <row r="11" spans="1:5" s="11" customFormat="1" ht="56.25" x14ac:dyDescent="0.25">
      <c r="A11" s="25">
        <v>24062100</v>
      </c>
      <c r="B11" s="26" t="s">
        <v>55</v>
      </c>
      <c r="C11" s="27">
        <v>0</v>
      </c>
      <c r="D11" s="27">
        <v>15.040089999999999</v>
      </c>
      <c r="E11" s="32">
        <f t="shared" si="0"/>
        <v>0</v>
      </c>
    </row>
    <row r="12" spans="1:5" s="11" customFormat="1" ht="18.75" x14ac:dyDescent="0.25">
      <c r="A12" s="25">
        <v>25000000</v>
      </c>
      <c r="B12" s="26" t="s">
        <v>39</v>
      </c>
      <c r="C12" s="27">
        <v>0</v>
      </c>
      <c r="D12" s="27">
        <v>18797.128189999996</v>
      </c>
      <c r="E12" s="32">
        <f t="shared" si="0"/>
        <v>0</v>
      </c>
    </row>
    <row r="13" spans="1:5" s="11" customFormat="1" ht="19.5" x14ac:dyDescent="0.25">
      <c r="A13" s="42" t="s">
        <v>28</v>
      </c>
      <c r="B13" s="43"/>
      <c r="C13" s="19">
        <f>C8+C10</f>
        <v>0</v>
      </c>
      <c r="D13" s="19">
        <f>D8+D10</f>
        <v>18808.201639999996</v>
      </c>
      <c r="E13" s="33">
        <f t="shared" si="0"/>
        <v>0</v>
      </c>
    </row>
    <row r="14" spans="1:5" s="11" customFormat="1" ht="18.75" x14ac:dyDescent="0.25">
      <c r="A14" s="9">
        <v>40000000</v>
      </c>
      <c r="B14" s="24" t="s">
        <v>8</v>
      </c>
      <c r="C14" s="18">
        <f>C16+C15</f>
        <v>5052.1000000000004</v>
      </c>
      <c r="D14" s="18">
        <f>D16+D15</f>
        <v>5052.1000000000004</v>
      </c>
      <c r="E14" s="31">
        <f t="shared" si="0"/>
        <v>1</v>
      </c>
    </row>
    <row r="15" spans="1:5" s="11" customFormat="1" ht="56.25" x14ac:dyDescent="0.25">
      <c r="A15" s="4">
        <v>41035400</v>
      </c>
      <c r="B15" s="7" t="s">
        <v>41</v>
      </c>
      <c r="C15" s="27">
        <v>52.1</v>
      </c>
      <c r="D15" s="27">
        <v>52.1</v>
      </c>
      <c r="E15" s="32">
        <f t="shared" si="0"/>
        <v>1</v>
      </c>
    </row>
    <row r="16" spans="1:5" s="11" customFormat="1" ht="18.75" x14ac:dyDescent="0.25">
      <c r="A16" s="4">
        <v>41053900</v>
      </c>
      <c r="B16" s="7" t="s">
        <v>45</v>
      </c>
      <c r="C16" s="27">
        <v>5000</v>
      </c>
      <c r="D16" s="27">
        <v>5000</v>
      </c>
      <c r="E16" s="32">
        <f t="shared" si="0"/>
        <v>1</v>
      </c>
    </row>
    <row r="17" spans="1:12" s="11" customFormat="1" ht="21" x14ac:dyDescent="0.25">
      <c r="A17" s="46" t="s">
        <v>7</v>
      </c>
      <c r="B17" s="46"/>
      <c r="C17" s="2">
        <f>C13+C14</f>
        <v>5052.1000000000004</v>
      </c>
      <c r="D17" s="2">
        <f>D13+D14</f>
        <v>23860.301639999998</v>
      </c>
      <c r="E17" s="31" t="str">
        <f>IF(C17=0,0, IF(D17/C17&gt;2,"&gt;200,0 %", D17/C17))</f>
        <v>&gt;200,0 %</v>
      </c>
      <c r="F17" s="13"/>
      <c r="G17" s="8"/>
    </row>
    <row r="18" spans="1:12" s="11" customFormat="1" ht="18.75" x14ac:dyDescent="0.25">
      <c r="A18" s="37" t="s">
        <v>29</v>
      </c>
      <c r="B18" s="37"/>
      <c r="C18" s="37"/>
      <c r="D18" s="37"/>
      <c r="E18" s="37"/>
      <c r="F18" s="8"/>
      <c r="G18" s="8"/>
    </row>
    <row r="19" spans="1:12" s="11" customFormat="1" ht="18.75" x14ac:dyDescent="0.25">
      <c r="A19" s="35">
        <v>100</v>
      </c>
      <c r="B19" s="28" t="s">
        <v>10</v>
      </c>
      <c r="C19" s="27">
        <v>0</v>
      </c>
      <c r="D19" s="27">
        <v>5343.78</v>
      </c>
      <c r="E19" s="32">
        <f t="shared" si="0"/>
        <v>0</v>
      </c>
      <c r="F19" s="8"/>
      <c r="G19" s="8"/>
    </row>
    <row r="20" spans="1:12" s="11" customFormat="1" ht="18.75" x14ac:dyDescent="0.25">
      <c r="A20" s="35">
        <v>1000</v>
      </c>
      <c r="B20" s="28" t="s">
        <v>11</v>
      </c>
      <c r="C20" s="27">
        <v>52.1</v>
      </c>
      <c r="D20" s="27">
        <v>5849.36</v>
      </c>
      <c r="E20" s="32" t="str">
        <f>IF(C20=0,0, IF(D20/C20&gt;2,"&gt;200,0 %", D20/C20))</f>
        <v>&gt;200,0 %</v>
      </c>
      <c r="F20" s="8"/>
      <c r="G20" s="8"/>
    </row>
    <row r="21" spans="1:12" s="11" customFormat="1" ht="18.75" x14ac:dyDescent="0.25">
      <c r="A21" s="35">
        <v>3000</v>
      </c>
      <c r="B21" s="28" t="s">
        <v>13</v>
      </c>
      <c r="C21" s="27">
        <v>0</v>
      </c>
      <c r="D21" s="27">
        <v>2332.2199999999998</v>
      </c>
      <c r="E21" s="32">
        <f t="shared" si="0"/>
        <v>0</v>
      </c>
      <c r="F21" s="8"/>
      <c r="G21" s="8"/>
    </row>
    <row r="22" spans="1:12" s="11" customFormat="1" ht="18.75" x14ac:dyDescent="0.25">
      <c r="A22" s="35">
        <v>6000</v>
      </c>
      <c r="B22" s="28" t="s">
        <v>14</v>
      </c>
      <c r="C22" s="27">
        <v>4605</v>
      </c>
      <c r="D22" s="27">
        <v>7958.57</v>
      </c>
      <c r="E22" s="32">
        <f t="shared" si="0"/>
        <v>1.728245385450597</v>
      </c>
      <c r="F22" s="8"/>
      <c r="G22" s="8"/>
    </row>
    <row r="23" spans="1:12" s="11" customFormat="1" ht="18.75" x14ac:dyDescent="0.25">
      <c r="A23" s="35">
        <v>7000</v>
      </c>
      <c r="B23" s="28" t="s">
        <v>15</v>
      </c>
      <c r="C23" s="27">
        <v>9934.32</v>
      </c>
      <c r="D23" s="27">
        <v>6451.16</v>
      </c>
      <c r="E23" s="32">
        <f t="shared" si="0"/>
        <v>0.64938113529662822</v>
      </c>
      <c r="F23" s="8"/>
      <c r="G23" s="8"/>
    </row>
    <row r="24" spans="1:12" s="11" customFormat="1" ht="18.75" x14ac:dyDescent="0.25">
      <c r="A24" s="35">
        <v>8000</v>
      </c>
      <c r="B24" s="28" t="s">
        <v>16</v>
      </c>
      <c r="C24" s="27">
        <v>57691.54</v>
      </c>
      <c r="D24" s="27">
        <v>54048.4</v>
      </c>
      <c r="E24" s="32">
        <f t="shared" si="0"/>
        <v>0.93685139970262543</v>
      </c>
      <c r="F24" s="8"/>
      <c r="G24" s="8"/>
    </row>
    <row r="25" spans="1:12" s="11" customFormat="1" ht="18.75" x14ac:dyDescent="0.25">
      <c r="A25" s="35">
        <v>9000</v>
      </c>
      <c r="B25" s="28" t="s">
        <v>48</v>
      </c>
      <c r="C25" s="27">
        <v>255</v>
      </c>
      <c r="D25" s="27">
        <v>255</v>
      </c>
      <c r="E25" s="32">
        <f t="shared" si="0"/>
        <v>1</v>
      </c>
      <c r="F25" s="8"/>
      <c r="G25" s="8"/>
    </row>
    <row r="26" spans="1:12" ht="20.25" x14ac:dyDescent="0.25">
      <c r="A26" s="46" t="s">
        <v>4</v>
      </c>
      <c r="B26" s="46"/>
      <c r="C26" s="2">
        <f>SUM(C19:C25)</f>
        <v>72537.960000000006</v>
      </c>
      <c r="D26" s="2">
        <f>SUM(D19:D25)</f>
        <v>82238.490000000005</v>
      </c>
      <c r="E26" s="31">
        <f t="shared" si="0"/>
        <v>1.1337303944031512</v>
      </c>
    </row>
    <row r="27" spans="1:12" s="13" customFormat="1" ht="21" x14ac:dyDescent="0.25">
      <c r="A27" s="10"/>
      <c r="B27" s="8"/>
      <c r="C27" s="8"/>
      <c r="D27" s="8"/>
      <c r="E27" s="8"/>
      <c r="F27" s="8"/>
      <c r="G27" s="23"/>
    </row>
    <row r="29" spans="1:12" ht="18.75" x14ac:dyDescent="0.25">
      <c r="A29" s="40" t="s">
        <v>27</v>
      </c>
      <c r="B29" s="40"/>
      <c r="C29" s="15"/>
      <c r="D29" s="41" t="s">
        <v>30</v>
      </c>
      <c r="E29" s="41"/>
      <c r="I29" s="21"/>
      <c r="J29" s="21"/>
      <c r="K29" s="21"/>
      <c r="L29" s="21"/>
    </row>
  </sheetData>
  <mergeCells count="9">
    <mergeCell ref="A29:B29"/>
    <mergeCell ref="A1:E1"/>
    <mergeCell ref="A2:E4"/>
    <mergeCell ref="A7:E7"/>
    <mergeCell ref="A17:B17"/>
    <mergeCell ref="A18:E18"/>
    <mergeCell ref="A26:B26"/>
    <mergeCell ref="D29:E29"/>
    <mergeCell ref="A13:B13"/>
  </mergeCells>
  <pageMargins left="1.1811023622047245" right="0.39370078740157483" top="0.78740157480314965" bottom="0.78740157480314965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Зоя Святыня</dc:creator>
  <cp:lastModifiedBy>BMR-FU-BG-DIA</cp:lastModifiedBy>
  <cp:lastPrinted>2025-09-01T19:55:18Z</cp:lastPrinted>
  <dcterms:created xsi:type="dcterms:W3CDTF">2019-03-21T07:18:57Z</dcterms:created>
  <dcterms:modified xsi:type="dcterms:W3CDTF">2025-10-02T11:03:37Z</dcterms:modified>
</cp:coreProperties>
</file>